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pitalMarkets\61. Product Development\Buydowns\"/>
    </mc:Choice>
  </mc:AlternateContent>
  <xr:revisionPtr revIDLastSave="0" documentId="13_ncr:1_{B42F639C-DE06-4475-8744-210696C4EF21}" xr6:coauthVersionLast="47" xr6:coauthVersionMax="47" xr10:uidLastSave="{00000000-0000-0000-0000-000000000000}"/>
  <bookViews>
    <workbookView xWindow="-28920" yWindow="-120" windowWidth="29040" windowHeight="15840" xr2:uid="{3437451B-F5FE-4FE7-ACA7-E0C11B70C46F}"/>
  </bookViews>
  <sheets>
    <sheet name="Buydown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E2" i="1"/>
  <c r="G2" i="1" s="1"/>
  <c r="E12" i="1"/>
  <c r="G12" i="1" s="1"/>
  <c r="B12" i="1"/>
  <c r="F12" i="1" s="1"/>
  <c r="E11" i="1"/>
  <c r="G11" i="1" s="1"/>
  <c r="E10" i="1"/>
  <c r="G10" i="1" s="1"/>
  <c r="B4" i="1"/>
  <c r="F10" i="1" l="1"/>
  <c r="H10" i="1" s="1"/>
  <c r="I10" i="1" s="1"/>
  <c r="F11" i="1"/>
  <c r="H11" i="1" s="1"/>
  <c r="I11" i="1" s="1"/>
  <c r="F3" i="1"/>
  <c r="H3" i="1" s="1"/>
  <c r="I3" i="1" s="1"/>
  <c r="I12" i="1"/>
  <c r="H12" i="1"/>
  <c r="F2" i="1"/>
  <c r="H2" i="1" s="1"/>
  <c r="I2" i="1" s="1"/>
  <c r="I13" i="1" l="1"/>
  <c r="I5" i="1"/>
</calcChain>
</file>

<file path=xl/sharedStrings.xml><?xml version="1.0" encoding="utf-8"?>
<sst xmlns="http://schemas.openxmlformats.org/spreadsheetml/2006/main" count="54" uniqueCount="37">
  <si>
    <t>Rate</t>
  </si>
  <si>
    <t>Total Monthly payment</t>
  </si>
  <si>
    <t>Payment by Borrower</t>
  </si>
  <si>
    <t>Term</t>
  </si>
  <si>
    <t>Scenario: 2-1 buydown</t>
  </si>
  <si>
    <t>3-30</t>
  </si>
  <si>
    <t>Year</t>
  </si>
  <si>
    <t>Monthly Buydown</t>
  </si>
  <si>
    <t xml:space="preserve">Annual Buydown </t>
  </si>
  <si>
    <t>Total Buydown funds</t>
  </si>
  <si>
    <t>Total Loan Amount*</t>
  </si>
  <si>
    <t>Scenario: 1-0 buydown</t>
  </si>
  <si>
    <t xml:space="preserve"> </t>
  </si>
  <si>
    <t>Parameters</t>
  </si>
  <si>
    <t>Who Pays for the Buydown?</t>
  </si>
  <si>
    <t>Qualification</t>
  </si>
  <si>
    <t>2-1 and 1-0 buy down options only</t>
  </si>
  <si>
    <t>ONLY SELLER CONCESSIONS MAY BE USED TO PAY FOR THE BUYDOWN LUMP SUM</t>
  </si>
  <si>
    <t>Eligible Programs</t>
  </si>
  <si>
    <t>Fannie Mae Standard and High Balance</t>
  </si>
  <si>
    <t>Fannie Mae HomeReady</t>
  </si>
  <si>
    <t>FHA Standard and High Balance</t>
  </si>
  <si>
    <t>30 Year Fixed Rate Loans Only</t>
  </si>
  <si>
    <t>2-30</t>
  </si>
  <si>
    <t>Temporary Rate Buydown lump sum fee shown in Section A</t>
  </si>
  <si>
    <t>SUBJECT TO IPC LIMITS - FEE WILL SHOW IN SECTION A</t>
  </si>
  <si>
    <t>Conventional - Primary and Second Homes Only</t>
  </si>
  <si>
    <t>Single Family Residences (1-2 Units Only), PUD and Condos</t>
  </si>
  <si>
    <t>BORROWER FUNDED BUYDOWNS ARE NOT ELIGIBLE, EITHER AS PARTIALLY OR FULLY</t>
  </si>
  <si>
    <t>FUNDED BUYDOWNS</t>
  </si>
  <si>
    <t>* For FHA and VA Loans, Total Loan Amount Should Include Upfront MIP or VA Funding Fee if Financed</t>
  </si>
  <si>
    <t>Conventional, FHA and VA Purchases only</t>
  </si>
  <si>
    <t>FHA and VA - Primary Only; Not Allowed on Manual Underwrites</t>
  </si>
  <si>
    <t>Borrowers must qualify off of the Note Rate</t>
  </si>
  <si>
    <t>Note Rate</t>
  </si>
  <si>
    <t>Monthly Rate</t>
  </si>
  <si>
    <t>VA Standard and High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</si>
</sst>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0.000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/>
    <xf numFmtId="10" fontId="0" fillId="0" borderId="2" xfId="1" applyNumberFormat="1" applyFont="1" applyBorder="1"/>
    <xf numFmtId="0" fontId="2" fillId="0" borderId="3" xfId="0" applyFont="1" applyBorder="1"/>
    <xf numFmtId="0" fontId="2" fillId="0" borderId="5" xfId="0" applyFont="1" applyBorder="1"/>
    <xf numFmtId="164" fontId="0" fillId="2" borderId="6" xfId="0" applyNumberFormat="1" applyFill="1" applyBorder="1"/>
    <xf numFmtId="0" fontId="0" fillId="0" borderId="9" xfId="0" applyBorder="1"/>
    <xf numFmtId="10" fontId="0" fillId="0" borderId="0" xfId="1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1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2" fillId="3" borderId="12" xfId="0" applyFont="1" applyFill="1" applyBorder="1"/>
    <xf numFmtId="8" fontId="2" fillId="3" borderId="13" xfId="0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166" fontId="0" fillId="2" borderId="2" xfId="1" applyNumberFormat="1" applyFont="1" applyFill="1" applyBorder="1"/>
    <xf numFmtId="0" fontId="2" fillId="0" borderId="14" xfId="0" applyFont="1" applyBorder="1"/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5" xfId="0" applyBorder="1" applyAlignment="1">
      <alignment wrapText="1"/>
    </xf>
    <xf numFmtId="0" fontId="3" fillId="4" borderId="7" xfId="0" applyFont="1" applyFill="1" applyBorder="1"/>
    <xf numFmtId="0" fontId="4" fillId="4" borderId="8" xfId="0" applyFont="1" applyFill="1" applyBorder="1"/>
    <xf numFmtId="0" fontId="3" fillId="4" borderId="15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3" fillId="4" borderId="16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E904-EF25-4E77-9792-E8F162B1762D}">
  <dimension ref="A1:L21"/>
  <sheetViews>
    <sheetView tabSelected="1" workbookViewId="0">
      <selection activeCell="A16" sqref="A16"/>
    </sheetView>
  </sheetViews>
  <sheetFormatPr defaultRowHeight="15" x14ac:dyDescent="0.25"/>
  <cols>
    <col min="1" max="1" width="19.7109375" customWidth="1"/>
    <col min="2" max="2" width="10.140625" bestFit="1" customWidth="1"/>
    <col min="3" max="3" width="3.5703125" customWidth="1"/>
    <col min="4" max="5" width="9.140625" style="1"/>
    <col min="6" max="6" width="22" style="1" bestFit="1" customWidth="1"/>
    <col min="7" max="7" width="20.42578125" bestFit="1" customWidth="1"/>
    <col min="8" max="8" width="20.42578125" customWidth="1"/>
    <col min="9" max="9" width="23.5703125" bestFit="1" customWidth="1"/>
    <col min="12" max="12" width="79.42578125" customWidth="1"/>
  </cols>
  <sheetData>
    <row r="1" spans="1:12" ht="15.75" thickBot="1" x14ac:dyDescent="0.3">
      <c r="A1" s="25" t="s">
        <v>11</v>
      </c>
      <c r="B1" s="26"/>
      <c r="C1" s="8"/>
      <c r="D1" s="28" t="s">
        <v>6</v>
      </c>
      <c r="E1" s="28" t="s">
        <v>0</v>
      </c>
      <c r="F1" s="28" t="s">
        <v>1</v>
      </c>
      <c r="G1" s="28" t="s">
        <v>2</v>
      </c>
      <c r="H1" s="28" t="s">
        <v>7</v>
      </c>
      <c r="I1" s="29" t="s">
        <v>8</v>
      </c>
      <c r="L1" s="27" t="s">
        <v>13</v>
      </c>
    </row>
    <row r="2" spans="1:12" x14ac:dyDescent="0.25">
      <c r="A2" s="6" t="s">
        <v>10</v>
      </c>
      <c r="B2" s="7">
        <v>350000</v>
      </c>
      <c r="D2" s="1">
        <v>1</v>
      </c>
      <c r="E2" s="9">
        <f>B3-1%</f>
        <v>4.9999999999999996E-2</v>
      </c>
      <c r="F2" s="10">
        <f>PMT($B$4,$B$5,$B$2*(-1))</f>
        <v>2098.426838034633</v>
      </c>
      <c r="G2" s="10">
        <f>PMT($E2/12,$B$5,$B$2*(-1))</f>
        <v>1878.8756805424866</v>
      </c>
      <c r="H2" s="10">
        <f>F2-G2</f>
        <v>219.55115749214633</v>
      </c>
      <c r="I2" s="11">
        <f>H2*12</f>
        <v>2634.613889905756</v>
      </c>
      <c r="L2" s="21" t="s">
        <v>31</v>
      </c>
    </row>
    <row r="3" spans="1:12" x14ac:dyDescent="0.25">
      <c r="A3" s="3" t="s">
        <v>34</v>
      </c>
      <c r="B3" s="19">
        <v>0.06</v>
      </c>
      <c r="D3" s="12" t="s">
        <v>23</v>
      </c>
      <c r="E3" s="9">
        <f>B3</f>
        <v>0.06</v>
      </c>
      <c r="F3" s="10">
        <f>PMT($B$4,$B$5,$B$2*(-1))</f>
        <v>2098.426838034633</v>
      </c>
      <c r="G3" s="10">
        <f>PMT($E3/12,$B$5,$B$2*(-1))</f>
        <v>2098.426838034633</v>
      </c>
      <c r="H3" s="10">
        <f t="shared" ref="H3" si="0">F3-G3</f>
        <v>0</v>
      </c>
      <c r="I3" s="11">
        <f>H3*12</f>
        <v>0</v>
      </c>
      <c r="L3" s="22" t="s">
        <v>26</v>
      </c>
    </row>
    <row r="4" spans="1:12" x14ac:dyDescent="0.25">
      <c r="A4" s="3" t="s">
        <v>35</v>
      </c>
      <c r="B4" s="4">
        <f>B3/12</f>
        <v>5.0000000000000001E-3</v>
      </c>
      <c r="D4" s="12" t="s">
        <v>12</v>
      </c>
      <c r="E4" s="9" t="s">
        <v>12</v>
      </c>
      <c r="F4" s="10" t="s">
        <v>12</v>
      </c>
      <c r="G4" s="10" t="s">
        <v>12</v>
      </c>
      <c r="H4" s="10" t="s">
        <v>12</v>
      </c>
      <c r="I4" s="11" t="s">
        <v>12</v>
      </c>
      <c r="L4" s="22" t="s">
        <v>32</v>
      </c>
    </row>
    <row r="5" spans="1:12" ht="15.75" thickBot="1" x14ac:dyDescent="0.3">
      <c r="A5" s="5" t="s">
        <v>3</v>
      </c>
      <c r="B5" s="18">
        <v>360</v>
      </c>
      <c r="C5" s="13"/>
      <c r="D5" s="14"/>
      <c r="E5" s="14"/>
      <c r="F5" s="14"/>
      <c r="G5" s="17"/>
      <c r="H5" s="15" t="s">
        <v>9</v>
      </c>
      <c r="I5" s="16">
        <f>SUM(I2:I4)</f>
        <v>2634.613889905756</v>
      </c>
      <c r="L5" s="22" t="s">
        <v>27</v>
      </c>
    </row>
    <row r="6" spans="1:12" x14ac:dyDescent="0.25">
      <c r="A6" s="20" t="s">
        <v>30</v>
      </c>
      <c r="I6" s="2"/>
      <c r="L6" s="22" t="s">
        <v>22</v>
      </c>
    </row>
    <row r="7" spans="1:12" x14ac:dyDescent="0.25">
      <c r="L7" s="22" t="s">
        <v>16</v>
      </c>
    </row>
    <row r="8" spans="1:12" ht="15.75" thickBot="1" x14ac:dyDescent="0.3">
      <c r="L8" s="23" t="s">
        <v>24</v>
      </c>
    </row>
    <row r="9" spans="1:12" ht="15.75" thickBot="1" x14ac:dyDescent="0.3">
      <c r="A9" s="25" t="s">
        <v>4</v>
      </c>
      <c r="B9" s="26"/>
      <c r="C9" s="8"/>
      <c r="D9" s="28" t="s">
        <v>6</v>
      </c>
      <c r="E9" s="28" t="s">
        <v>0</v>
      </c>
      <c r="F9" s="28" t="s">
        <v>1</v>
      </c>
      <c r="G9" s="28" t="s">
        <v>2</v>
      </c>
      <c r="H9" s="28" t="s">
        <v>7</v>
      </c>
      <c r="I9" s="29" t="s">
        <v>8</v>
      </c>
      <c r="L9" s="32" t="s">
        <v>14</v>
      </c>
    </row>
    <row r="10" spans="1:12" x14ac:dyDescent="0.25">
      <c r="A10" s="6" t="s">
        <v>10</v>
      </c>
      <c r="B10" s="7">
        <v>350000</v>
      </c>
      <c r="D10" s="1">
        <v>1</v>
      </c>
      <c r="E10" s="9">
        <f>B11-2%</f>
        <v>0.05</v>
      </c>
      <c r="F10" s="10">
        <f>PMT($B$12,$B$13,$B$10*(-1))</f>
        <v>2328.5587331271408</v>
      </c>
      <c r="G10" s="10">
        <f>PMT($E10/12,$B$13,$B$10*(-1))</f>
        <v>1878.8756805424866</v>
      </c>
      <c r="H10" s="10">
        <f>F10-G10</f>
        <v>449.68305258465421</v>
      </c>
      <c r="I10" s="11">
        <f>H10*12</f>
        <v>5396.1966310158505</v>
      </c>
      <c r="L10" s="21" t="s">
        <v>17</v>
      </c>
    </row>
    <row r="11" spans="1:12" x14ac:dyDescent="0.25">
      <c r="A11" s="3" t="s">
        <v>34</v>
      </c>
      <c r="B11" s="19">
        <v>7.0000000000000007E-2</v>
      </c>
      <c r="D11" s="1">
        <v>2</v>
      </c>
      <c r="E11" s="9">
        <f>B11-1%</f>
        <v>6.0000000000000005E-2</v>
      </c>
      <c r="F11" s="10">
        <f>PMT($B$12,$B$13,$B$10*(-1))</f>
        <v>2328.5587331271408</v>
      </c>
      <c r="G11" s="10">
        <f>PMT($E11/12,$B$13,$B$10*(-1))</f>
        <v>2098.426838034633</v>
      </c>
      <c r="H11" s="10">
        <f t="shared" ref="H11:H12" si="1">F11-G11</f>
        <v>230.13189509250788</v>
      </c>
      <c r="I11" s="11">
        <f>H11*12</f>
        <v>2761.5827411100945</v>
      </c>
      <c r="L11" s="22" t="s">
        <v>28</v>
      </c>
    </row>
    <row r="12" spans="1:12" x14ac:dyDescent="0.25">
      <c r="A12" s="3" t="s">
        <v>35</v>
      </c>
      <c r="B12" s="4">
        <f>B11/12</f>
        <v>5.8333333333333336E-3</v>
      </c>
      <c r="D12" s="12" t="s">
        <v>5</v>
      </c>
      <c r="E12" s="9">
        <f>B11</f>
        <v>7.0000000000000007E-2</v>
      </c>
      <c r="F12" s="10">
        <f>PMT($B$12,$B$13,$B$10*(-1))</f>
        <v>2328.5587331271408</v>
      </c>
      <c r="G12" s="10">
        <f>PMT($E12/12,$B$13,$B$10*(-1))</f>
        <v>2328.5587331271408</v>
      </c>
      <c r="H12" s="10">
        <f t="shared" si="1"/>
        <v>0</v>
      </c>
      <c r="I12" s="11">
        <f>F12-G12</f>
        <v>0</v>
      </c>
      <c r="L12" s="22" t="s">
        <v>29</v>
      </c>
    </row>
    <row r="13" spans="1:12" ht="15.75" thickBot="1" x14ac:dyDescent="0.3">
      <c r="A13" s="5" t="s">
        <v>3</v>
      </c>
      <c r="B13" s="18">
        <v>360</v>
      </c>
      <c r="C13" s="13"/>
      <c r="D13" s="14"/>
      <c r="E13" s="14"/>
      <c r="F13" s="14"/>
      <c r="G13" s="17"/>
      <c r="H13" s="15" t="s">
        <v>9</v>
      </c>
      <c r="I13" s="16">
        <f>SUM(I10:I12)</f>
        <v>8157.779372125945</v>
      </c>
      <c r="L13" s="30" t="s">
        <v>25</v>
      </c>
    </row>
    <row r="14" spans="1:12" x14ac:dyDescent="0.25">
      <c r="A14" s="20" t="s">
        <v>30</v>
      </c>
      <c r="L14" s="33" t="s">
        <v>15</v>
      </c>
    </row>
    <row r="15" spans="1:12" x14ac:dyDescent="0.25">
      <c r="L15" s="24" t="s">
        <v>33</v>
      </c>
    </row>
    <row r="17" spans="12:12" x14ac:dyDescent="0.25">
      <c r="L17" s="32" t="s">
        <v>18</v>
      </c>
    </row>
    <row r="18" spans="12:12" x14ac:dyDescent="0.25">
      <c r="L18" s="31" t="s">
        <v>19</v>
      </c>
    </row>
    <row r="19" spans="12:12" x14ac:dyDescent="0.25">
      <c r="L19" s="31" t="s">
        <v>20</v>
      </c>
    </row>
    <row r="20" spans="12:12" x14ac:dyDescent="0.25">
      <c r="L20" s="31" t="s">
        <v>21</v>
      </c>
    </row>
    <row r="21" spans="12:12" x14ac:dyDescent="0.25">
      <c r="L21" s="30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Buydown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Laxman Subramaniam</dc:creator>
  <cp:lastModifiedBy>John Hamel</cp:lastModifiedBy>
  <dcterms:created xsi:type="dcterms:W3CDTF">2022-05-25T16:15:00Z</dcterms:created>
  <dcterms:modified xsi:type="dcterms:W3CDTF">2023-01-30T20:22:34Z</dcterms:modified>
</cp:coreProperties>
</file>